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입력" sheetId="2" state="visible" r:id="rId2"/>
    <sheet xmlns:r="http://schemas.openxmlformats.org/officeDocument/2006/relationships" name="결과" sheetId="3" state="visible" r:id="rId3"/>
    <sheet xmlns:r="http://schemas.openxmlformats.org/officeDocument/2006/relationships" name="기준표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,##0&quot;원&quot;"/>
    <numFmt numFmtId="165" formatCode="0.0%"/>
    <numFmt numFmtId="166" formatCode="0&quot;명&quot;"/>
    <numFmt numFmtId="167" formatCode="#,##0&quot;원&quot;;[빨강]-#,##0&quot;원&quot;"/>
  </numFmts>
  <fonts count="9">
    <font>
      <name val="Calibri"/>
      <family val="2"/>
      <color theme="1"/>
      <sz val="11"/>
      <scheme val="minor"/>
    </font>
    <font>
      <name val="맑은 고딕"/>
      <b val="1"/>
      <color rgb="001F3864"/>
      <sz val="14"/>
    </font>
    <font>
      <name val="맑은 고딕"/>
      <b val="1"/>
      <color rgb="001F3864"/>
      <sz val="11"/>
    </font>
    <font>
      <name val="맑은 고딕"/>
      <b val="1"/>
      <sz val="11"/>
    </font>
    <font>
      <name val="맑은 고딕"/>
      <sz val="10"/>
    </font>
    <font>
      <name val="맑은 고딕"/>
      <color rgb="00808080"/>
      <sz val="9"/>
    </font>
    <font>
      <name val="맑은 고딕"/>
      <b val="1"/>
      <color rgb="00FFFFFF"/>
      <sz val="16"/>
    </font>
    <font>
      <name val="맑은 고딕"/>
      <b val="1"/>
      <color rgb="00FFFFFF"/>
      <sz val="11"/>
    </font>
    <font>
      <name val="맑은 고딕"/>
      <b val="1"/>
      <color rgb="00C00000"/>
      <sz val="10"/>
    </font>
  </fonts>
  <fills count="8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F2F2F2"/>
      </patternFill>
    </fill>
    <fill>
      <patternFill patternType="solid">
        <fgColor rgb="001F3864"/>
      </patternFill>
    </fill>
    <fill>
      <patternFill patternType="solid">
        <fgColor rgb="00FFF2CC"/>
      </patternFill>
    </fill>
    <fill>
      <patternFill patternType="solid">
        <fgColor rgb="00E2EFDA"/>
      </patternFill>
    </fill>
    <fill>
      <patternFill patternType="solid">
        <fgColor rgb="00FCE4D6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6" fillId="4" borderId="0" pivotButton="0" quotePrefix="0" xfId="0"/>
    <xf numFmtId="0" fontId="2" fillId="2" borderId="0" pivotButton="0" quotePrefix="0" xfId="0"/>
    <xf numFmtId="0" fontId="4" fillId="0" borderId="0" pivotButton="0" quotePrefix="0" xfId="0"/>
    <xf numFmtId="0" fontId="8" fillId="7" borderId="0" pivotButton="0" quotePrefix="0" xfId="0"/>
    <xf numFmtId="0" fontId="6" fillId="4" borderId="0" applyAlignment="1" pivotButton="0" quotePrefix="0" xfId="0">
      <alignment horizontal="left" vertical="center"/>
    </xf>
    <xf numFmtId="0" fontId="5" fillId="0" borderId="0" pivotButton="0" quotePrefix="0" xfId="0"/>
    <xf numFmtId="0" fontId="7" fillId="4" borderId="0" pivotButton="0" quotePrefix="0" xfId="0"/>
    <xf numFmtId="164" fontId="3" fillId="5" borderId="1" pivotButton="0" quotePrefix="0" xfId="0"/>
    <xf numFmtId="166" fontId="3" fillId="5" borderId="1" pivotButton="0" quotePrefix="0" xfId="0"/>
    <xf numFmtId="1" fontId="3" fillId="5" borderId="1" pivotButton="0" quotePrefix="0" xfId="0"/>
    <xf numFmtId="2" fontId="3" fillId="5" borderId="1" pivotButton="0" quotePrefix="0" xfId="0"/>
    <xf numFmtId="164" fontId="4" fillId="3" borderId="1" pivotButton="0" quotePrefix="0" xfId="0"/>
    <xf numFmtId="164" fontId="3" fillId="2" borderId="1" pivotButton="0" quotePrefix="0" xfId="0"/>
    <xf numFmtId="165" fontId="4" fillId="3" borderId="1" pivotButton="0" quotePrefix="0" xfId="0"/>
    <xf numFmtId="0" fontId="1" fillId="0" borderId="0" pivotButton="0" quotePrefix="0" xfId="0"/>
    <xf numFmtId="167" fontId="1" fillId="6" borderId="1" pivotButton="0" quotePrefix="0" xfId="0"/>
    <xf numFmtId="0" fontId="0" fillId="2" borderId="0" pivotButton="0" quotePrefix="0" xfId="0"/>
    <xf numFmtId="0" fontId="3" fillId="3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4" fontId="3" fillId="0" borderId="0" pivotButton="0" quotePrefix="0" xfId="0"/>
    <xf numFmtId="165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0"/>
  <sheetViews>
    <sheetView showGridLines="0" workbookViewId="0">
      <selection activeCell="A1" sqref="A1"/>
    </sheetView>
  </sheetViews>
  <sheetFormatPr baseColWidth="8" defaultRowHeight="15"/>
  <cols>
    <col width="112" customWidth="1" min="1" max="1"/>
  </cols>
  <sheetData>
    <row r="1" ht="30" customHeight="1">
      <c r="A1" s="1" t="inlineStr">
        <is>
          <t xml:space="preserve">  사용 안내 · 2026년 귀속 연말정산 계산기</t>
        </is>
      </c>
    </row>
    <row r="3">
      <c r="A3" s="2" t="inlineStr">
        <is>
          <t>이 파일은 무엇인가요</t>
        </is>
      </c>
    </row>
    <row r="4">
      <c r="A4" s="3" t="inlineStr">
        <is>
          <t>2026년에 번 소득에 대해 2027년 1~2월에 하는 연말정산의 예상 환급금을 계산합니다.</t>
        </is>
      </c>
    </row>
    <row r="5">
      <c r="A5" s="3" t="inlineStr">
        <is>
          <t>[입력] 시트의 노란색 칸에 숫자를 넣으면 [결과] 시트가 자동으로 계산됩니다.</t>
        </is>
      </c>
    </row>
    <row r="6">
      <c r="A6" s="3" t="inlineStr">
        <is>
          <t>모든 계산은 수식으로 되어 있어, 값을 바꾸면 결과가 즉시 바뀝니다.</t>
        </is>
      </c>
    </row>
    <row r="8">
      <c r="A8" s="2" t="inlineStr">
        <is>
          <t>시트 구성</t>
        </is>
      </c>
    </row>
    <row r="9">
      <c r="A9" s="3" t="inlineStr">
        <is>
          <t>입력   — 노란 칸에만 입력하세요. 나머지는 건드릴 필요 없습니다.</t>
        </is>
      </c>
    </row>
    <row r="10">
      <c r="A10" s="3" t="inlineStr">
        <is>
          <t>결과   — 근로소득공제부터 환급액까지 8단계 전 과정이 보입니다.</t>
        </is>
      </c>
    </row>
    <row r="11">
      <c r="A11" s="3" t="inlineStr">
        <is>
          <t>기준표    — 세율·공제 한도 상수. 세법이 바뀌면 여기 값만 고치면 전부 반영됩니다.</t>
        </is>
      </c>
    </row>
    <row r="13">
      <c r="A13" s="2" t="inlineStr">
        <is>
          <t>어디서 숫자를 가져오나요</t>
        </is>
      </c>
    </row>
    <row r="14">
      <c r="A14" s="3" t="inlineStr">
        <is>
          <t>총급여액 → 근로소득 원천징수영수증 16번 「계」 항목 (비과세 제외)</t>
        </is>
      </c>
    </row>
    <row r="15">
      <c r="A15" s="3" t="inlineStr">
        <is>
          <t>기납부세액 → 원천징수영수증 「기납부세액」의 소득세분</t>
        </is>
      </c>
    </row>
    <row r="16">
      <c r="A16" s="3" t="inlineStr">
        <is>
          <t>카드 사용액 → 홈택스 연말정산 미리보기(10월 말 개통)에서 1~9월분 조회 후 10~12월 예상치 더하기</t>
        </is>
      </c>
    </row>
    <row r="18">
      <c r="A18" s="2" t="inlineStr">
        <is>
          <t>반드시 알아두실 점 (단순화한 부분)</t>
        </is>
      </c>
    </row>
    <row r="19">
      <c r="A19" s="3" t="inlineStr">
        <is>
          <t>· 부양가족 인적공제는 인원수로 계산합니다. 소득요건(연 소득금액 300만원 이하) 확인은 직접 하셔야 합니다.</t>
        </is>
      </c>
    </row>
    <row r="20">
      <c r="A20" s="3" t="inlineStr">
        <is>
          <t>· 교육비는 대상별 한도(취학전·초중고 300만원 / 대학 900만원)를 적용한 뒤의 금액을 넣어 주세요.</t>
        </is>
      </c>
    </row>
    <row r="21">
      <c r="A21" s="3" t="inlineStr">
        <is>
          <t>· 기부금은 법정·지정기부금 기준(1천만원 이하 15% / 초과분 30%)입니다.</t>
        </is>
      </c>
    </row>
    <row r="22">
      <c r="A22" s="3" t="inlineStr">
        <is>
          <t xml:space="preserve">  정치자금·고향사랑기부금은 10만원까지 사실상 전액 공제라 계산 방식이 달라 제외했습니다.</t>
        </is>
      </c>
    </row>
    <row r="23">
      <c r="A23" s="3" t="inlineStr">
        <is>
          <t>· 난임시술비(30%)와 미숙아·선천성이상아 의료비는 별도 계산이라 반영되지 않았습니다.</t>
        </is>
      </c>
    </row>
    <row r="24">
      <c r="A24" s="3" t="inlineStr">
        <is>
          <t>· 주택자금 공제는 "공제액"을 직접 넣는 방식입니다(대출 조건별 한도가 달라 자동화가 어렵습니다).</t>
        </is>
      </c>
    </row>
    <row r="25">
      <c r="A25" s="3" t="inlineStr">
        <is>
          <t>· 지방소득세는 결정세액의 10%로 별도 표시됩니다. 환급액에는 포함되어 있지 않습니다.</t>
        </is>
      </c>
    </row>
    <row r="27">
      <c r="A27" s="2" t="inlineStr">
        <is>
          <t>2026년 귀속 주요 기준</t>
        </is>
      </c>
    </row>
    <row r="28">
      <c r="A28" s="3" t="inlineStr">
        <is>
          <t>· 신용카드 최저사용금액: 총급여의 25% / 신용 15%, 체크·현금 30%, 전통시장·대중교통 40%, 문화체육 30%</t>
        </is>
      </c>
    </row>
    <row r="29">
      <c r="A29" s="3" t="inlineStr">
        <is>
          <t>· 카드 공제한도: 총급여 7천만원 이하 기본 300 + 추가 300 = 600만원 / 초과 250 + 200 = 450만원</t>
        </is>
      </c>
    </row>
    <row r="30">
      <c r="A30" s="3" t="inlineStr">
        <is>
          <t>· 연금저축 600만원, IRP 합산 900만원 / 총급여 5,500만원 이하 16.5%, 초과 13.2%</t>
        </is>
      </c>
    </row>
    <row r="31">
      <c r="A31" s="3" t="inlineStr">
        <is>
          <t>· 월세: 총급여 8,000만원 이하 무주택 세대주, 한도 1,000만원, 5,500만원 이하 17% / 초과 15%</t>
        </is>
      </c>
    </row>
    <row r="32">
      <c r="A32" s="3" t="inlineStr">
        <is>
          <t>· 부양가족 소득요건 연 소득금액 300만원 이하 (2025년 귀속부터 완화)</t>
        </is>
      </c>
    </row>
    <row r="33">
      <c r="A33" s="3" t="inlineStr">
        <is>
          <t>· 결혼 세액공제 50만원은 2024~2026년 혼인신고분 한시 (2026년이 마지막)</t>
        </is>
      </c>
    </row>
    <row r="35">
      <c r="A35" s="2" t="inlineStr">
        <is>
          <t>주의</t>
        </is>
      </c>
    </row>
    <row r="36">
      <c r="A36" s="4" t="inlineStr">
        <is>
          <t>이 파일은 참고용 추정 도구입니다. 실제 세액과 차이가 있을 수 있습니다.</t>
        </is>
      </c>
    </row>
    <row r="37">
      <c r="A37" s="4" t="inlineStr">
        <is>
          <t>정확한 연말정산은 반드시 국세청 홈택스에서 확인하시기 바랍니다.</t>
        </is>
      </c>
    </row>
    <row r="39">
      <c r="A39" s="3" t="inlineStr">
        <is>
          <t>웹에서 바로 계산하기 → https://edd.ad/tax-calculator</t>
        </is>
      </c>
    </row>
    <row r="40">
      <c r="A40" s="3" t="inlineStr">
        <is>
          <t>작성 기준: 2026년 9월 현재 확정 세법</t>
        </is>
      </c>
    </row>
  </sheetData>
  <mergeCells count="7">
    <mergeCell ref="A13:B13"/>
    <mergeCell ref="A1:B1"/>
    <mergeCell ref="A18:B18"/>
    <mergeCell ref="A27:B27"/>
    <mergeCell ref="A8:B8"/>
    <mergeCell ref="A3:B3"/>
    <mergeCell ref="A35:B3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8" customWidth="1" min="2" max="2"/>
    <col width="58" customWidth="1" min="3" max="3"/>
  </cols>
  <sheetData>
    <row r="1" ht="30" customHeight="1">
      <c r="A1" s="5" t="inlineStr">
        <is>
          <t xml:space="preserve">  연말정산 계산기 · 2026년 귀속 (2027년 2월 연말정산)</t>
        </is>
      </c>
    </row>
    <row r="2">
      <c r="A2" s="6" t="inlineStr">
        <is>
          <t>노란색 칸에만 숫자를 입력하세요. 결과는 [결과] 시트에서 자동으로 계산됩니다.</t>
        </is>
      </c>
    </row>
    <row r="4">
      <c r="A4" s="7" t="inlineStr">
        <is>
          <t xml:space="preserve"> 1. 급여</t>
        </is>
      </c>
    </row>
    <row r="5">
      <c r="A5" s="3" t="inlineStr">
        <is>
          <t>총급여액</t>
        </is>
      </c>
      <c r="B5" s="8" t="n">
        <v>50000000</v>
      </c>
      <c r="C5" s="6" t="inlineStr">
        <is>
          <t>원천징수영수증 16번 「계」 — 비과세 제외</t>
        </is>
      </c>
    </row>
    <row r="6">
      <c r="A6" s="3" t="inlineStr">
        <is>
          <t>기납부세액 (소득세)</t>
        </is>
      </c>
      <c r="B6" s="8" t="n">
        <v>2000000</v>
      </c>
      <c r="C6" s="6" t="inlineStr">
        <is>
          <t>원천징수영수증 「기납부세액」 소득세분</t>
        </is>
      </c>
    </row>
    <row r="8">
      <c r="A8" s="7" t="inlineStr">
        <is>
          <t xml:space="preserve"> 2. 인적공제</t>
        </is>
      </c>
    </row>
    <row r="9">
      <c r="A9" s="3" t="inlineStr">
        <is>
          <t>기본공제 대상 인원 (본인 포함)</t>
        </is>
      </c>
      <c r="B9" s="9" t="n">
        <v>1</v>
      </c>
      <c r="C9" s="6" t="inlineStr">
        <is>
          <t>본인 + 배우자 + 부양가족</t>
        </is>
      </c>
    </row>
    <row r="10">
      <c r="A10" s="3" t="inlineStr">
        <is>
          <t>경로우대 인원 (만 70세 이상)</t>
        </is>
      </c>
      <c r="B10" s="9" t="n">
        <v>0</v>
      </c>
      <c r="C10" s="6" t="inlineStr"/>
    </row>
    <row r="11">
      <c r="A11" s="3" t="inlineStr">
        <is>
          <t>장애인 인원</t>
        </is>
      </c>
      <c r="B11" s="9" t="n">
        <v>0</v>
      </c>
      <c r="C11" s="6" t="inlineStr"/>
    </row>
    <row r="12">
      <c r="A12" s="3" t="inlineStr">
        <is>
          <t>부녀자공제 (1=해당)</t>
        </is>
      </c>
      <c r="B12" s="10" t="n">
        <v>0</v>
      </c>
      <c r="C12" s="6" t="inlineStr">
        <is>
          <t>종합소득금액 3천만원 이하</t>
        </is>
      </c>
    </row>
    <row r="13">
      <c r="A13" s="3" t="inlineStr">
        <is>
          <t>한부모공제 (1=해당)</t>
        </is>
      </c>
      <c r="B13" s="10" t="n">
        <v>0</v>
      </c>
      <c r="C13" s="6" t="inlineStr">
        <is>
          <t>부녀자공제와 중복 불가</t>
        </is>
      </c>
    </row>
    <row r="15">
      <c r="A15" s="7" t="inlineStr">
        <is>
          <t xml:space="preserve"> 3. 소득공제</t>
        </is>
      </c>
    </row>
    <row r="16">
      <c r="A16" s="3" t="inlineStr">
        <is>
          <t>국민연금 보험료</t>
        </is>
      </c>
      <c r="B16" s="8" t="n">
        <v>2250000</v>
      </c>
      <c r="C16" s="6" t="inlineStr"/>
    </row>
    <row r="17">
      <c r="A17" s="3" t="inlineStr">
        <is>
          <t>건강보험·고용보험료</t>
        </is>
      </c>
      <c r="B17" s="8" t="n">
        <v>2000000</v>
      </c>
      <c r="C17" s="6" t="inlineStr">
        <is>
          <t>장기요양보험 포함</t>
        </is>
      </c>
    </row>
    <row r="18">
      <c r="A18" s="3" t="inlineStr">
        <is>
          <t>주택자금 공제액</t>
        </is>
      </c>
      <c r="B18" s="8" t="n">
        <v>0</v>
      </c>
      <c r="C18" s="6" t="inlineStr">
        <is>
          <t>주택임차차입금·주담대 이자 등 (공제액 기입)</t>
        </is>
      </c>
    </row>
    <row r="20">
      <c r="A20" s="7" t="inlineStr">
        <is>
          <t xml:space="preserve"> 4. 신용카드 등 사용액</t>
        </is>
      </c>
    </row>
    <row r="21">
      <c r="A21" s="3" t="inlineStr">
        <is>
          <t>신용카드</t>
        </is>
      </c>
      <c r="B21" s="8" t="n">
        <v>15000000</v>
      </c>
      <c r="C21" s="6" t="inlineStr">
        <is>
          <t>공제율 15%</t>
        </is>
      </c>
    </row>
    <row r="22">
      <c r="A22" s="3" t="inlineStr">
        <is>
          <t>체크·직불카드 + 현금영수증</t>
        </is>
      </c>
      <c r="B22" s="8" t="n">
        <v>5000000</v>
      </c>
      <c r="C22" s="6" t="inlineStr">
        <is>
          <t>공제율 30%</t>
        </is>
      </c>
    </row>
    <row r="23">
      <c r="A23" s="3" t="inlineStr">
        <is>
          <t>전통시장</t>
        </is>
      </c>
      <c r="B23" s="8" t="n">
        <v>0</v>
      </c>
      <c r="C23" s="6" t="inlineStr">
        <is>
          <t>공제율 40% (추가한도)</t>
        </is>
      </c>
    </row>
    <row r="24">
      <c r="A24" s="3" t="inlineStr">
        <is>
          <t>대중교통</t>
        </is>
      </c>
      <c r="B24" s="8" t="n">
        <v>0</v>
      </c>
      <c r="C24" s="6" t="inlineStr">
        <is>
          <t>공제율 40% (추가한도)</t>
        </is>
      </c>
    </row>
    <row r="25">
      <c r="A25" s="3" t="inlineStr">
        <is>
          <t>도서·공연·헬스장·수영장</t>
        </is>
      </c>
      <c r="B25" s="8" t="n">
        <v>0</v>
      </c>
      <c r="C25" s="6" t="inlineStr">
        <is>
          <t>공제율 30% (총급여 7천만 이하만)</t>
        </is>
      </c>
    </row>
    <row r="27">
      <c r="A27" s="7" t="inlineStr">
        <is>
          <t xml:space="preserve"> 5. 세액공제</t>
        </is>
      </c>
    </row>
    <row r="28">
      <c r="A28" s="3" t="inlineStr">
        <is>
          <t>연금저축 납입액</t>
        </is>
      </c>
      <c r="B28" s="8" t="n">
        <v>0</v>
      </c>
      <c r="C28" s="6" t="inlineStr">
        <is>
          <t>단독 한도 600만원</t>
        </is>
      </c>
    </row>
    <row r="29">
      <c r="A29" s="3" t="inlineStr">
        <is>
          <t>IRP 납입액</t>
        </is>
      </c>
      <c r="B29" s="8" t="n">
        <v>0</v>
      </c>
      <c r="C29" s="6" t="inlineStr">
        <is>
          <t>연금저축과 합산 900만원</t>
        </is>
      </c>
    </row>
    <row r="30">
      <c r="A30" s="3" t="inlineStr">
        <is>
          <t>보장성보험료</t>
        </is>
      </c>
      <c r="B30" s="8" t="n">
        <v>0</v>
      </c>
      <c r="C30" s="6" t="inlineStr">
        <is>
          <t>한도 100만원 · 12%</t>
        </is>
      </c>
    </row>
    <row r="31">
      <c r="A31" s="3" t="inlineStr">
        <is>
          <t>장애인전용 보장성보험료</t>
        </is>
      </c>
      <c r="B31" s="8" t="n">
        <v>0</v>
      </c>
      <c r="C31" s="6" t="inlineStr">
        <is>
          <t>한도 100만원 · 15%</t>
        </is>
      </c>
    </row>
    <row r="32">
      <c r="A32" s="3" t="inlineStr">
        <is>
          <t>의료비 — 본인·65세이상·장애인</t>
        </is>
      </c>
      <c r="B32" s="8" t="n">
        <v>0</v>
      </c>
      <c r="C32" s="6" t="inlineStr">
        <is>
          <t>한도 없음</t>
        </is>
      </c>
    </row>
    <row r="33">
      <c r="A33" s="3" t="inlineStr">
        <is>
          <t>의료비 — 그 밖의 부양가족</t>
        </is>
      </c>
      <c r="B33" s="8" t="n">
        <v>0</v>
      </c>
      <c r="C33" s="6" t="inlineStr">
        <is>
          <t>한도 700만원</t>
        </is>
      </c>
    </row>
    <row r="34">
      <c r="A34" s="3" t="inlineStr">
        <is>
          <t>교육비 — 본인</t>
        </is>
      </c>
      <c r="B34" s="8" t="n">
        <v>0</v>
      </c>
      <c r="C34" s="6" t="inlineStr">
        <is>
          <t>한도 없음</t>
        </is>
      </c>
    </row>
    <row r="35">
      <c r="A35" s="3" t="inlineStr">
        <is>
          <t>교육비 — 부양가족</t>
        </is>
      </c>
      <c r="B35" s="8" t="n">
        <v>0</v>
      </c>
      <c r="C35" s="6" t="inlineStr">
        <is>
          <t>취학전·초중고 300만원 / 대학 900만원 (한도 내 금액 기입)</t>
        </is>
      </c>
    </row>
    <row r="36">
      <c r="A36" s="3" t="inlineStr">
        <is>
          <t>기부금 (법정·지정)</t>
        </is>
      </c>
      <c r="B36" s="8" t="n">
        <v>0</v>
      </c>
      <c r="C36" s="6" t="inlineStr">
        <is>
          <t>1천만원 이하 15% / 초과분 30%</t>
        </is>
      </c>
    </row>
    <row r="37">
      <c r="A37" s="3" t="inlineStr">
        <is>
          <t>연간 월세 납입액</t>
        </is>
      </c>
      <c r="B37" s="8" t="n">
        <v>0</v>
      </c>
      <c r="C37" s="6" t="inlineStr">
        <is>
          <t>총급여 8천만 이하 무주택 세대주 · 한도 1,000만원</t>
        </is>
      </c>
    </row>
    <row r="38">
      <c r="A38" s="3" t="inlineStr">
        <is>
          <t>자녀 수 (만 8세~20세)</t>
        </is>
      </c>
      <c r="B38" s="9" t="n">
        <v>0</v>
      </c>
      <c r="C38" s="6" t="inlineStr"/>
    </row>
    <row r="39">
      <c r="A39" s="3" t="inlineStr">
        <is>
          <t>해당 연도 출산·입양 수</t>
        </is>
      </c>
      <c r="B39" s="9" t="n">
        <v>0</v>
      </c>
      <c r="C39" s="6" t="inlineStr"/>
    </row>
    <row r="40">
      <c r="A40" s="3" t="inlineStr">
        <is>
          <t>결혼 세액공제 (1=해당)</t>
        </is>
      </c>
      <c r="B40" s="10" t="n">
        <v>0</v>
      </c>
      <c r="C40" s="6" t="inlineStr">
        <is>
          <t>2024~2026년 혼인신고, 생애 1회</t>
        </is>
      </c>
    </row>
    <row r="41">
      <c r="A41" s="3" t="inlineStr">
        <is>
          <t>중소기업 취업자 감면율</t>
        </is>
      </c>
      <c r="B41" s="11" t="n">
        <v>0</v>
      </c>
      <c r="C41" s="6" t="inlineStr">
        <is>
          <t>청년 0.9 / 그 외 0.7 / 해당없음 0</t>
        </is>
      </c>
    </row>
  </sheetData>
  <mergeCells count="6">
    <mergeCell ref="A1:C1"/>
    <mergeCell ref="A8:C8"/>
    <mergeCell ref="A27:C27"/>
    <mergeCell ref="A15:C15"/>
    <mergeCell ref="A4:C4"/>
    <mergeCell ref="A20:C20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20" customWidth="1" min="2" max="2"/>
    <col width="46" customWidth="1" min="3" max="3"/>
  </cols>
  <sheetData>
    <row r="1" ht="30" customHeight="1">
      <c r="A1" s="5" t="inlineStr">
        <is>
          <t xml:space="preserve">  계산 결과 — 모든 값은 [기준표]의 세율·한도를 참조하는 수식입니다</t>
        </is>
      </c>
    </row>
    <row r="3">
      <c r="A3" s="7" t="inlineStr">
        <is>
          <t xml:space="preserve"> STEP 1. 근로소득금액</t>
        </is>
      </c>
    </row>
    <row r="4">
      <c r="A4" s="3" t="inlineStr">
        <is>
          <t>총급여액</t>
        </is>
      </c>
      <c r="B4" s="12">
        <f>입력!$B$5</f>
        <v/>
      </c>
      <c r="C4" s="6" t="inlineStr"/>
    </row>
    <row r="5">
      <c r="A5" s="3" t="inlineStr">
        <is>
          <t>(−) 근로소득공제</t>
        </is>
      </c>
      <c r="B5" s="12">
        <f>INDEX(기준표!$C$5:$C$9,MATCH(입력!$B$5,기준표!$A$5:$A$9,1))+(입력!$B$5-INDEX(기준표!$A$5:$A$9,MATCH(입력!$B$5,기준표!$A$5:$A$9,1)))*INDEX(기준표!$D$5:$D$9,MATCH(입력!$B$5,기준표!$A$5:$A$9,1))</f>
        <v/>
      </c>
      <c r="C5" s="6" t="inlineStr">
        <is>
          <t>기준표 ① 구간별 자동 적용</t>
        </is>
      </c>
    </row>
    <row r="6">
      <c r="A6" s="3">
        <f> 근로소득금액</f>
        <v/>
      </c>
      <c r="B6" s="13">
        <f>MAX(0,결과!$B$4-결과!$B$5)</f>
        <v/>
      </c>
      <c r="C6" s="6" t="inlineStr"/>
    </row>
    <row r="8">
      <c r="A8" s="7" t="inlineStr">
        <is>
          <t xml:space="preserve"> STEP 2. 소득공제</t>
        </is>
      </c>
    </row>
    <row r="9">
      <c r="A9" s="3" t="inlineStr">
        <is>
          <t>인적공제</t>
        </is>
      </c>
      <c r="B9" s="12">
        <f>입력!$B$9*기준표!$B$24+입력!$B$10*기준표!$B$25+입력!$B$11*기준표!$B$26+입력!$B$12*기준표!$B$27+입력!$B$13*기준표!$B$28</f>
        <v/>
      </c>
      <c r="C9" s="6" t="inlineStr"/>
    </row>
    <row r="10">
      <c r="A10" s="3" t="inlineStr">
        <is>
          <t>4대보험료 공제</t>
        </is>
      </c>
      <c r="B10" s="12">
        <f>입력!$B$16+입력!$B$17</f>
        <v/>
      </c>
      <c r="C10" s="6" t="inlineStr">
        <is>
          <t>전액 공제</t>
        </is>
      </c>
    </row>
    <row r="11">
      <c r="A11" s="3" t="inlineStr">
        <is>
          <t>주택자금 공제</t>
        </is>
      </c>
      <c r="B11" s="12">
        <f>입력!$B$18</f>
        <v/>
      </c>
      <c r="C11" s="6" t="inlineStr"/>
    </row>
    <row r="12">
      <c r="A12" s="3" t="inlineStr">
        <is>
          <t xml:space="preserve">  [카드] 최저사용금액 (총급여×25%)</t>
        </is>
      </c>
      <c r="B12" s="12">
        <f>입력!$B$5*기준표!$B$29</f>
        <v/>
      </c>
      <c r="C12" s="6" t="inlineStr"/>
    </row>
    <row r="13">
      <c r="A13" s="3" t="inlineStr">
        <is>
          <t xml:space="preserve">  [카드] 문화체육 인정액</t>
        </is>
      </c>
      <c r="B13" s="12">
        <f>IF(입력!$B$5&lt;=기준표!$B$40,입력!$B$25,0)</f>
        <v/>
      </c>
      <c r="C13" s="6" t="inlineStr">
        <is>
          <t>총급여 7천만원 초과 시 대상 아님</t>
        </is>
      </c>
    </row>
    <row r="14">
      <c r="A14" s="3" t="inlineStr">
        <is>
          <t xml:space="preserve">  [카드] 신용카드 공제대상</t>
        </is>
      </c>
      <c r="B14" s="12">
        <f>MAX(0,입력!$B$21-결과!$B$12)</f>
        <v/>
      </c>
      <c r="C14" s="6" t="inlineStr"/>
    </row>
    <row r="15">
      <c r="A15" s="3" t="inlineStr">
        <is>
          <t xml:space="preserve">  [카드] 잔여 최저사용금액 ①</t>
        </is>
      </c>
      <c r="B15" s="12">
        <f>MAX(0,결과!$B$12-입력!$B$21)</f>
        <v/>
      </c>
      <c r="C15" s="6" t="inlineStr"/>
    </row>
    <row r="16">
      <c r="A16" s="3" t="inlineStr">
        <is>
          <t xml:space="preserve">  [카드] 문화체육 공제대상</t>
        </is>
      </c>
      <c r="B16" s="12">
        <f>MAX(0,결과!$B$13-결과!$B$15)</f>
        <v/>
      </c>
      <c r="C16" s="6" t="inlineStr"/>
    </row>
    <row r="17">
      <c r="A17" s="3" t="inlineStr">
        <is>
          <t xml:space="preserve">  [카드] 잔여 최저사용금액 ②</t>
        </is>
      </c>
      <c r="B17" s="12">
        <f>MAX(0,결과!$B$15-결과!$B$13)</f>
        <v/>
      </c>
      <c r="C17" s="6" t="inlineStr"/>
    </row>
    <row r="18">
      <c r="A18" s="3" t="inlineStr">
        <is>
          <t xml:space="preserve">  [카드] 체크·현금 공제대상</t>
        </is>
      </c>
      <c r="B18" s="12">
        <f>MAX(0,입력!$B$22-결과!$B$17)</f>
        <v/>
      </c>
      <c r="C18" s="6" t="inlineStr"/>
    </row>
    <row r="19">
      <c r="A19" s="3" t="inlineStr">
        <is>
          <t xml:space="preserve">  [카드] 잔여 최저사용금액 ③</t>
        </is>
      </c>
      <c r="B19" s="12">
        <f>MAX(0,결과!$B$17-입력!$B$22)</f>
        <v/>
      </c>
      <c r="C19" s="6" t="inlineStr"/>
    </row>
    <row r="20">
      <c r="A20" s="3" t="inlineStr">
        <is>
          <t xml:space="preserve">  [카드] 전통시장 공제대상</t>
        </is>
      </c>
      <c r="B20" s="12">
        <f>MAX(0,입력!$B$23-결과!$B$19)</f>
        <v/>
      </c>
      <c r="C20" s="6" t="inlineStr"/>
    </row>
    <row r="21">
      <c r="A21" s="3" t="inlineStr">
        <is>
          <t xml:space="preserve">  [카드] 잔여 최저사용금액 ④</t>
        </is>
      </c>
      <c r="B21" s="12">
        <f>MAX(0,결과!$B$19-입력!$B$23)</f>
        <v/>
      </c>
      <c r="C21" s="6" t="inlineStr"/>
    </row>
    <row r="22">
      <c r="A22" s="3" t="inlineStr">
        <is>
          <t xml:space="preserve">  [카드] 대중교통 공제대상</t>
        </is>
      </c>
      <c r="B22" s="12">
        <f>MAX(0,입력!$B$24-결과!$B$21)</f>
        <v/>
      </c>
      <c r="C22" s="6" t="inlineStr"/>
    </row>
    <row r="23">
      <c r="A23" s="3" t="inlineStr">
        <is>
          <t xml:space="preserve">  [카드] 기본공제 (신용+체크)</t>
        </is>
      </c>
      <c r="B23" s="12">
        <f>MIN(결과!$B$14*기준표!$B$30+결과!$B$18*기준표!$B$31,IF(입력!$B$5&lt;=기준표!$B$40,기준표!$B$35,기준표!$B$36))</f>
        <v/>
      </c>
      <c r="C23" s="6" t="inlineStr"/>
    </row>
    <row r="24">
      <c r="A24" s="3" t="inlineStr">
        <is>
          <t xml:space="preserve">  [카드] 추가공제 (시장+교통+문화)</t>
        </is>
      </c>
      <c r="B24" s="12">
        <f>MIN(MIN(결과!$B$20*기준표!$B$32,기준표!$B$39)+MIN(결과!$B$22*기준표!$B$33,기준표!$B$39)+IF(입력!$B$5&lt;=기준표!$B$40,MIN(결과!$B$16*기준표!$B$34,기준표!$B$39),0),IF(입력!$B$5&lt;=기준표!$B$40,기준표!$B$37,기준표!$B$38))</f>
        <v/>
      </c>
      <c r="C24" s="6" t="inlineStr"/>
    </row>
    <row r="25">
      <c r="A25" s="3" t="inlineStr">
        <is>
          <t>신용카드 등 소득공제</t>
        </is>
      </c>
      <c r="B25" s="13">
        <f>결과!$B$23+결과!$B$24</f>
        <v/>
      </c>
      <c r="C25" s="6" t="inlineStr"/>
    </row>
    <row r="26">
      <c r="A26" s="3">
        <f> 소득공제 합계</f>
        <v/>
      </c>
      <c r="B26" s="13">
        <f>결과!$B$9+결과!$B$10+결과!$B$11+결과!$B$25</f>
        <v/>
      </c>
      <c r="C26" s="6" t="inlineStr"/>
    </row>
    <row r="28">
      <c r="A28" s="7" t="inlineStr">
        <is>
          <t xml:space="preserve"> STEP 3~5. 과세표준 → 산출세액 → 감면</t>
        </is>
      </c>
    </row>
    <row r="29">
      <c r="A29" s="3" t="inlineStr">
        <is>
          <t>과세표준</t>
        </is>
      </c>
      <c r="B29" s="13">
        <f>MAX(0,결과!$B$6-결과!$B$26)</f>
        <v/>
      </c>
      <c r="C29" s="6" t="inlineStr"/>
    </row>
    <row r="30">
      <c r="A30" s="3" t="inlineStr">
        <is>
          <t>적용 세율</t>
        </is>
      </c>
      <c r="B30" s="14">
        <f>IF(결과!$B$29=0,0,INDEX(기준표!$C$13:$C$20,MATCH(결과!$B$29,기준표!$A$13:$A$20,1)))</f>
        <v/>
      </c>
      <c r="C30" s="6" t="inlineStr"/>
    </row>
    <row r="31">
      <c r="A31" s="3" t="inlineStr">
        <is>
          <t>산출세액</t>
        </is>
      </c>
      <c r="B31" s="13">
        <f>IF(결과!$B$29=0,0,MAX(0,결과!$B$29*INDEX(기준표!$C$13:$C$20,MATCH(결과!$B$29,기준표!$A$13:$A$20,1))-INDEX(기준표!$D$13:$D$20,MATCH(결과!$B$29,기준표!$A$13:$A$20,1))))</f>
        <v/>
      </c>
      <c r="C31" s="6" t="inlineStr">
        <is>
          <t>과세표준×세율 − 누진공제</t>
        </is>
      </c>
    </row>
    <row r="32">
      <c r="A32" s="3" t="inlineStr">
        <is>
          <t>(−) 중소기업 취업자 감면</t>
        </is>
      </c>
      <c r="B32" s="12">
        <f>MIN(결과!$B$31*입력!$B$41,기준표!$B$72)</f>
        <v/>
      </c>
      <c r="C32" s="6" t="inlineStr">
        <is>
          <t>연 200만원 한도</t>
        </is>
      </c>
    </row>
    <row r="33">
      <c r="A33" s="3">
        <f> 감면 후 세액</f>
        <v/>
      </c>
      <c r="B33" s="13">
        <f>MAX(0,결과!$B$31-결과!$B$32)</f>
        <v/>
      </c>
      <c r="C33" s="6" t="inlineStr"/>
    </row>
    <row r="35">
      <c r="A35" s="7" t="inlineStr">
        <is>
          <t xml:space="preserve"> STEP 6. 세액공제</t>
        </is>
      </c>
    </row>
    <row r="36">
      <c r="A36" s="3" t="inlineStr">
        <is>
          <t>근로소득 세액공제</t>
        </is>
      </c>
      <c r="B36" s="12">
        <f>IF(결과!$B$33&lt;=0,0,MIN(IF(결과!$B$33&lt;=기준표!$B$68,결과!$B$33*기준표!$B$69,기준표!$B$71+(결과!$B$33-기준표!$B$68)*기준표!$B$70),IF(입력!$B$5&lt;=33000000,740000,IF(입력!$B$5&lt;=70000000,MAX(660000,740000-(입력!$B$5-33000000)*0.008),IF(입력!$B$5&lt;=120000000,MAX(500000,660000-(입력!$B$5-70000000)*0.0005),MAX(200000,500000-(입력!$B$5-120000000)*0.0005))))))</f>
        <v/>
      </c>
      <c r="C36" s="6" t="inlineStr">
        <is>
          <t>총급여별 한도 자동 적용</t>
        </is>
      </c>
    </row>
    <row r="37">
      <c r="A37" s="3" t="inlineStr">
        <is>
          <t>연금계좌 (연금저축+IRP)</t>
        </is>
      </c>
      <c r="B37" s="12">
        <f>MIN(MIN(입력!$B$28,기준표!$B$41)+입력!$B$29,기준표!$B$42)*IF(입력!$B$5&lt;=기준표!$B$45,기준표!$B$43,기준표!$B$44)</f>
        <v/>
      </c>
      <c r="C37" s="6" t="inlineStr"/>
    </row>
    <row r="38">
      <c r="A38" s="3" t="inlineStr">
        <is>
          <t>보장성보험료</t>
        </is>
      </c>
      <c r="B38" s="12">
        <f>MIN(입력!$B$30,기준표!$B$46)*기준표!$B$47+MIN(입력!$B$31,기준표!$B$48)*기준표!$B$49</f>
        <v/>
      </c>
      <c r="C38" s="6" t="inlineStr"/>
    </row>
    <row r="39">
      <c r="A39" s="3" t="inlineStr">
        <is>
          <t>의료비</t>
        </is>
      </c>
      <c r="B39" s="12">
        <f>MAX(0,(입력!$B$32+MIN(입력!$B$33,기준표!$B$52)-입력!$B$5*기준표!$B$50))*기준표!$B$51</f>
        <v/>
      </c>
      <c r="C39" s="6" t="inlineStr">
        <is>
          <t>총급여 3% 초과분 × 15%</t>
        </is>
      </c>
    </row>
    <row r="40">
      <c r="A40" s="3" t="inlineStr">
        <is>
          <t>교육비</t>
        </is>
      </c>
      <c r="B40" s="12">
        <f>(입력!$B$34+입력!$B$35)*기준표!$B$53</f>
        <v/>
      </c>
      <c r="C40" s="6" t="inlineStr"/>
    </row>
    <row r="41">
      <c r="A41" s="3" t="inlineStr">
        <is>
          <t>기부금</t>
        </is>
      </c>
      <c r="B41" s="12">
        <f>MIN(입력!$B$36,기준표!$B$56)*기준표!$B$54+MAX(0,입력!$B$36-기준표!$B$56)*기준표!$B$55</f>
        <v/>
      </c>
      <c r="C41" s="6" t="inlineStr"/>
    </row>
    <row r="42">
      <c r="A42" s="3" t="inlineStr">
        <is>
          <t>월세</t>
        </is>
      </c>
      <c r="B42" s="12">
        <f>IF(입력!$B$5&gt;기준표!$B$60,0,MIN(입력!$B$37,기준표!$B$57)*IF(입력!$B$5&lt;=기준표!$B$45,기준표!$B$58,기준표!$B$59))</f>
        <v/>
      </c>
      <c r="C42" s="6" t="inlineStr">
        <is>
          <t>총급여 8천만원 초과 시 0원</t>
        </is>
      </c>
    </row>
    <row r="43">
      <c r="A43" s="3" t="inlineStr">
        <is>
          <t>자녀</t>
        </is>
      </c>
      <c r="B43" s="12">
        <f>IF(입력!$B$38&lt;=0,0,IF(입력!$B$38=1,기준표!$B$61,기준표!$B$61+기준표!$B$62+MAX(0,입력!$B$38-2)*기준표!$B$63))</f>
        <v/>
      </c>
      <c r="C43" s="6" t="inlineStr"/>
    </row>
    <row r="44">
      <c r="A44" s="3" t="inlineStr">
        <is>
          <t>출산·입양</t>
        </is>
      </c>
      <c r="B44" s="12">
        <f>IF(입력!$B$39&lt;=0,0,IF(입력!$B$39=1,기준표!$B$64,기준표!$B$64+기준표!$B$65+MAX(0,입력!$B$39-2)*기준표!$B$66))</f>
        <v/>
      </c>
      <c r="C44" s="6" t="inlineStr"/>
    </row>
    <row r="45">
      <c r="A45" s="3" t="inlineStr">
        <is>
          <t>결혼</t>
        </is>
      </c>
      <c r="B45" s="12">
        <f>입력!$B$40*기준표!$B$67</f>
        <v/>
      </c>
      <c r="C45" s="6" t="inlineStr"/>
    </row>
    <row r="46">
      <c r="A46" s="3">
        <f> 세액공제 합계</f>
        <v/>
      </c>
      <c r="B46" s="13">
        <f>결과!$B$36+결과!$B$37+결과!$B$38+결과!$B$39+결과!$B$40+결과!$B$41+결과!$B$42+결과!$B$43+결과!$B$44+결과!$B$45</f>
        <v/>
      </c>
      <c r="C46" s="6" t="inlineStr"/>
    </row>
    <row r="48">
      <c r="A48" s="7" t="inlineStr">
        <is>
          <t xml:space="preserve"> STEP 7~8. 결정세액 및 환급액</t>
        </is>
      </c>
    </row>
    <row r="49">
      <c r="A49" s="3" t="inlineStr">
        <is>
          <t>결정세액 (소득세)</t>
        </is>
      </c>
      <c r="B49" s="13">
        <f>MAX(0,결과!$B$33-결과!$B$46)</f>
        <v/>
      </c>
      <c r="C49" s="6" t="inlineStr"/>
    </row>
    <row r="50">
      <c r="A50" s="3" t="inlineStr">
        <is>
          <t>지방소득세 (10%)</t>
        </is>
      </c>
      <c r="B50" s="12">
        <f>결과!$B$49*기준표!$B$73</f>
        <v/>
      </c>
      <c r="C50" s="6" t="inlineStr">
        <is>
          <t>별도 부과</t>
        </is>
      </c>
    </row>
    <row r="51">
      <c r="A51" s="3" t="inlineStr">
        <is>
          <t>기납부세액 (소득세)</t>
        </is>
      </c>
      <c r="B51" s="12">
        <f>입력!$B$6</f>
        <v/>
      </c>
      <c r="C51" s="6" t="inlineStr"/>
    </row>
    <row r="52" ht="24" customHeight="1">
      <c r="A52" s="15" t="inlineStr">
        <is>
          <t>환급(+) / 추가납부(−)</t>
        </is>
      </c>
      <c r="B52" s="16">
        <f>결과!$B$51-결과!$B$49</f>
        <v/>
      </c>
      <c r="C52" s="6" t="inlineStr">
        <is>
          <t>양수면 환급, 음수면 추가 납부 (지방소득세는 별도)</t>
        </is>
      </c>
    </row>
    <row r="54">
      <c r="A54" s="6" t="inlineStr">
        <is>
          <t>※ 결정세액이 0원이면 연금저축·기부금 등을 더 넣어도 환급이 늘지 않습니다.</t>
        </is>
      </c>
    </row>
    <row r="55">
      <c r="A55" s="6" t="inlineStr">
        <is>
          <t>※ 세율·한도를 바꾸려면 [기준표] 시트의 값만 수정하세요. 수식이 전부 그 값을 참조합니다.</t>
        </is>
      </c>
    </row>
  </sheetData>
  <mergeCells count="6">
    <mergeCell ref="A28:C28"/>
    <mergeCell ref="A1:C1"/>
    <mergeCell ref="A8:C8"/>
    <mergeCell ref="A3:C3"/>
    <mergeCell ref="A35:C35"/>
    <mergeCell ref="A48:C4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73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44" customWidth="1" min="3" max="3"/>
    <col width="14" customWidth="1" min="4" max="4"/>
  </cols>
  <sheetData>
    <row r="1">
      <c r="A1" s="15" t="inlineStr">
        <is>
          <t>연말정산 기준표 (2026년 귀속 / 2027년 연말정산)</t>
        </is>
      </c>
    </row>
    <row r="3">
      <c r="A3" s="2" t="inlineStr">
        <is>
          <t>① 근로소득공제</t>
        </is>
      </c>
      <c r="B3" s="17" t="n"/>
      <c r="C3" s="17" t="n"/>
      <c r="D3" s="17" t="n"/>
    </row>
    <row r="4">
      <c r="A4" s="18" t="inlineStr">
        <is>
          <t>하한(초과)</t>
        </is>
      </c>
      <c r="B4" s="18" t="inlineStr">
        <is>
          <t>상한(이하)</t>
        </is>
      </c>
      <c r="C4" s="18" t="inlineStr">
        <is>
          <t>기본공제액</t>
        </is>
      </c>
      <c r="D4" s="18" t="inlineStr">
        <is>
          <t>초과분 공제율</t>
        </is>
      </c>
    </row>
    <row r="5">
      <c r="A5" s="19" t="n">
        <v>0</v>
      </c>
      <c r="B5" s="19" t="n">
        <v>5000000</v>
      </c>
      <c r="C5" s="19" t="n">
        <v>0</v>
      </c>
      <c r="D5" s="20" t="n">
        <v>0.7</v>
      </c>
    </row>
    <row r="6">
      <c r="A6" s="19" t="n">
        <v>5000000</v>
      </c>
      <c r="B6" s="19" t="n">
        <v>15000000</v>
      </c>
      <c r="C6" s="19" t="n">
        <v>3500000</v>
      </c>
      <c r="D6" s="20" t="n">
        <v>0.4</v>
      </c>
    </row>
    <row r="7">
      <c r="A7" s="19" t="n">
        <v>15000000</v>
      </c>
      <c r="B7" s="19" t="n">
        <v>45000000</v>
      </c>
      <c r="C7" s="19" t="n">
        <v>7500000</v>
      </c>
      <c r="D7" s="20" t="n">
        <v>0.15</v>
      </c>
    </row>
    <row r="8">
      <c r="A8" s="19" t="n">
        <v>45000000</v>
      </c>
      <c r="B8" s="19" t="n">
        <v>100000000</v>
      </c>
      <c r="C8" s="19" t="n">
        <v>12000000</v>
      </c>
      <c r="D8" s="20" t="n">
        <v>0.05</v>
      </c>
    </row>
    <row r="9">
      <c r="A9" s="19" t="n">
        <v>100000000</v>
      </c>
      <c r="B9" s="19" t="n">
        <v>1000000000000</v>
      </c>
      <c r="C9" s="19" t="n">
        <v>14750000</v>
      </c>
      <c r="D9" s="20" t="n">
        <v>0.02</v>
      </c>
    </row>
    <row r="11">
      <c r="A11" s="2" t="inlineStr">
        <is>
          <t>② 종합소득세율 (누진공제 방식)</t>
        </is>
      </c>
      <c r="B11" s="17" t="n"/>
      <c r="C11" s="17" t="n"/>
      <c r="D11" s="17" t="n"/>
    </row>
    <row r="12">
      <c r="A12" s="18" t="inlineStr">
        <is>
          <t>과세표준 하한(초과)</t>
        </is>
      </c>
      <c r="B12" s="18" t="inlineStr">
        <is>
          <t>과세표준 상한(이하)</t>
        </is>
      </c>
      <c r="C12" s="18" t="inlineStr">
        <is>
          <t>세율</t>
        </is>
      </c>
      <c r="D12" s="18" t="inlineStr">
        <is>
          <t>누진공제</t>
        </is>
      </c>
    </row>
    <row r="13">
      <c r="A13" s="19" t="n">
        <v>0</v>
      </c>
      <c r="B13" s="19" t="n">
        <v>14000000</v>
      </c>
      <c r="C13" s="20" t="n">
        <v>0.06</v>
      </c>
      <c r="D13" s="19" t="n">
        <v>0</v>
      </c>
    </row>
    <row r="14">
      <c r="A14" s="19" t="n">
        <v>14000000</v>
      </c>
      <c r="B14" s="19" t="n">
        <v>50000000</v>
      </c>
      <c r="C14" s="20" t="n">
        <v>0.15</v>
      </c>
      <c r="D14" s="19" t="n">
        <v>1260000</v>
      </c>
    </row>
    <row r="15">
      <c r="A15" s="19" t="n">
        <v>50000000</v>
      </c>
      <c r="B15" s="19" t="n">
        <v>88000000</v>
      </c>
      <c r="C15" s="20" t="n">
        <v>0.24</v>
      </c>
      <c r="D15" s="19" t="n">
        <v>5760000</v>
      </c>
    </row>
    <row r="16">
      <c r="A16" s="19" t="n">
        <v>88000000</v>
      </c>
      <c r="B16" s="19" t="n">
        <v>150000000</v>
      </c>
      <c r="C16" s="20" t="n">
        <v>0.35</v>
      </c>
      <c r="D16" s="19" t="n">
        <v>15440000</v>
      </c>
    </row>
    <row r="17">
      <c r="A17" s="19" t="n">
        <v>150000000</v>
      </c>
      <c r="B17" s="19" t="n">
        <v>300000000</v>
      </c>
      <c r="C17" s="20" t="n">
        <v>0.38</v>
      </c>
      <c r="D17" s="19" t="n">
        <v>19940000</v>
      </c>
    </row>
    <row r="18">
      <c r="A18" s="19" t="n">
        <v>300000000</v>
      </c>
      <c r="B18" s="19" t="n">
        <v>500000000</v>
      </c>
      <c r="C18" s="20" t="n">
        <v>0.4</v>
      </c>
      <c r="D18" s="19" t="n">
        <v>25940000</v>
      </c>
    </row>
    <row r="19">
      <c r="A19" s="19" t="n">
        <v>500000000</v>
      </c>
      <c r="B19" s="19" t="n">
        <v>1000000000</v>
      </c>
      <c r="C19" s="20" t="n">
        <v>0.42</v>
      </c>
      <c r="D19" s="19" t="n">
        <v>35940000</v>
      </c>
    </row>
    <row r="20">
      <c r="A20" s="19" t="n">
        <v>1000000000</v>
      </c>
      <c r="B20" s="19" t="n">
        <v>1000000000000</v>
      </c>
      <c r="C20" s="20" t="n">
        <v>0.45</v>
      </c>
      <c r="D20" s="19" t="n">
        <v>65940000</v>
      </c>
    </row>
    <row r="22">
      <c r="A22" s="2" t="inlineStr">
        <is>
          <t>③ 공제 한도·공제율</t>
        </is>
      </c>
      <c r="B22" s="17" t="n"/>
      <c r="C22" s="17" t="n"/>
    </row>
    <row r="23">
      <c r="A23" s="18" t="inlineStr">
        <is>
          <t>항목</t>
        </is>
      </c>
      <c r="B23" s="18" t="inlineStr">
        <is>
          <t>값</t>
        </is>
      </c>
      <c r="C23" s="18" t="inlineStr">
        <is>
          <t>비고</t>
        </is>
      </c>
    </row>
    <row r="24">
      <c r="A24" s="3" t="inlineStr">
        <is>
          <t>기본공제_1인</t>
        </is>
      </c>
      <c r="B24" s="21" t="n">
        <v>1500000</v>
      </c>
      <c r="C24" s="6" t="inlineStr">
        <is>
          <t>인적공제 기본 150만원/인</t>
        </is>
      </c>
    </row>
    <row r="25">
      <c r="A25" s="3" t="inlineStr">
        <is>
          <t>경로우대_1인</t>
        </is>
      </c>
      <c r="B25" s="21" t="n">
        <v>1000000</v>
      </c>
      <c r="C25" s="6" t="inlineStr">
        <is>
          <t>만 70세 이상</t>
        </is>
      </c>
    </row>
    <row r="26">
      <c r="A26" s="3" t="inlineStr">
        <is>
          <t>장애인_1인</t>
        </is>
      </c>
      <c r="B26" s="21" t="n">
        <v>2000000</v>
      </c>
      <c r="C26" s="6" t="inlineStr"/>
    </row>
    <row r="27">
      <c r="A27" s="3" t="inlineStr">
        <is>
          <t>부녀자공제</t>
        </is>
      </c>
      <c r="B27" s="21" t="n">
        <v>500000</v>
      </c>
      <c r="C27" s="6" t="inlineStr">
        <is>
          <t>종합소득금액 3천만원 이하</t>
        </is>
      </c>
    </row>
    <row r="28">
      <c r="A28" s="3" t="inlineStr">
        <is>
          <t>한부모공제</t>
        </is>
      </c>
      <c r="B28" s="21" t="n">
        <v>1000000</v>
      </c>
      <c r="C28" s="6" t="inlineStr">
        <is>
          <t>부녀자공제와 중복 불가</t>
        </is>
      </c>
    </row>
    <row r="29">
      <c r="A29" s="3" t="inlineStr">
        <is>
          <t>카드_최저사용률</t>
        </is>
      </c>
      <c r="B29" s="22" t="n">
        <v>0.25</v>
      </c>
      <c r="C29" s="6" t="inlineStr">
        <is>
          <t>총급여의 25%</t>
        </is>
      </c>
    </row>
    <row r="30">
      <c r="A30" s="3" t="inlineStr">
        <is>
          <t>카드율_신용</t>
        </is>
      </c>
      <c r="B30" s="22" t="n">
        <v>0.15</v>
      </c>
      <c r="C30" s="6" t="inlineStr"/>
    </row>
    <row r="31">
      <c r="A31" s="3" t="inlineStr">
        <is>
          <t>카드율_체크</t>
        </is>
      </c>
      <c r="B31" s="22" t="n">
        <v>0.3</v>
      </c>
      <c r="C31" s="6" t="inlineStr">
        <is>
          <t>체크·직불·현금영수증</t>
        </is>
      </c>
    </row>
    <row r="32">
      <c r="A32" s="3" t="inlineStr">
        <is>
          <t>카드율_전통시장</t>
        </is>
      </c>
      <c r="B32" s="22" t="n">
        <v>0.4</v>
      </c>
      <c r="C32" s="6" t="inlineStr"/>
    </row>
    <row r="33">
      <c r="A33" s="3" t="inlineStr">
        <is>
          <t>카드율_대중교통</t>
        </is>
      </c>
      <c r="B33" s="22" t="n">
        <v>0.4</v>
      </c>
      <c r="C33" s="6" t="inlineStr">
        <is>
          <t>2023 귀속 한시 80% → 2024부터 40%</t>
        </is>
      </c>
    </row>
    <row r="34">
      <c r="A34" s="3" t="inlineStr">
        <is>
          <t>카드율_문화체육</t>
        </is>
      </c>
      <c r="B34" s="22" t="n">
        <v>0.3</v>
      </c>
      <c r="C34" s="6" t="inlineStr">
        <is>
          <t>도서·공연·헬스장·수영장 (총급여 7천만 이하)</t>
        </is>
      </c>
    </row>
    <row r="35">
      <c r="A35" s="3" t="inlineStr">
        <is>
          <t>카드_기본한도_7천이하</t>
        </is>
      </c>
      <c r="B35" s="21" t="n">
        <v>3000000</v>
      </c>
      <c r="C35" s="6" t="inlineStr"/>
    </row>
    <row r="36">
      <c r="A36" s="3" t="inlineStr">
        <is>
          <t>카드_기본한도_7천초과</t>
        </is>
      </c>
      <c r="B36" s="21" t="n">
        <v>2500000</v>
      </c>
      <c r="C36" s="6" t="inlineStr"/>
    </row>
    <row r="37">
      <c r="A37" s="3" t="inlineStr">
        <is>
          <t>카드_추가한도_7천이하</t>
        </is>
      </c>
      <c r="B37" s="21" t="n">
        <v>3000000</v>
      </c>
      <c r="C37" s="6" t="inlineStr"/>
    </row>
    <row r="38">
      <c r="A38" s="3" t="inlineStr">
        <is>
          <t>카드_추가한도_7천초과</t>
        </is>
      </c>
      <c r="B38" s="21" t="n">
        <v>2000000</v>
      </c>
      <c r="C38" s="6" t="inlineStr">
        <is>
          <t>문화체육 제외</t>
        </is>
      </c>
    </row>
    <row r="39">
      <c r="A39" s="3" t="inlineStr">
        <is>
          <t>카드_항목별추가한도</t>
        </is>
      </c>
      <c r="B39" s="21" t="n">
        <v>1000000</v>
      </c>
      <c r="C39" s="6" t="inlineStr">
        <is>
          <t>전통시장/대중교통/문화 각각</t>
        </is>
      </c>
    </row>
    <row r="40">
      <c r="A40" s="3" t="inlineStr">
        <is>
          <t>카드_소득기준</t>
        </is>
      </c>
      <c r="B40" s="21" t="n">
        <v>70000000</v>
      </c>
      <c r="C40" s="6" t="inlineStr"/>
    </row>
    <row r="41">
      <c r="A41" s="3" t="inlineStr">
        <is>
          <t>연금_저축한도</t>
        </is>
      </c>
      <c r="B41" s="21" t="n">
        <v>6000000</v>
      </c>
      <c r="C41" s="6" t="inlineStr">
        <is>
          <t>연금저축 단독</t>
        </is>
      </c>
    </row>
    <row r="42">
      <c r="A42" s="3" t="inlineStr">
        <is>
          <t>연금_합산한도</t>
        </is>
      </c>
      <c r="B42" s="21" t="n">
        <v>9000000</v>
      </c>
      <c r="C42" s="6" t="inlineStr">
        <is>
          <t>연금저축+IRP</t>
        </is>
      </c>
    </row>
    <row r="43">
      <c r="A43" s="3" t="inlineStr">
        <is>
          <t>연금율_5500이하</t>
        </is>
      </c>
      <c r="B43" s="22" t="n">
        <v>0.165</v>
      </c>
      <c r="C43" s="6" t="inlineStr"/>
    </row>
    <row r="44">
      <c r="A44" s="3" t="inlineStr">
        <is>
          <t>연금율_5500초과</t>
        </is>
      </c>
      <c r="B44" s="22" t="n">
        <v>0.132</v>
      </c>
      <c r="C44" s="6" t="inlineStr"/>
    </row>
    <row r="45">
      <c r="A45" s="3" t="inlineStr">
        <is>
          <t>연금_소득기준</t>
        </is>
      </c>
      <c r="B45" s="21" t="n">
        <v>55000000</v>
      </c>
      <c r="C45" s="6" t="inlineStr"/>
    </row>
    <row r="46">
      <c r="A46" s="3" t="inlineStr">
        <is>
          <t>보험_일반한도</t>
        </is>
      </c>
      <c r="B46" s="21" t="n">
        <v>1000000</v>
      </c>
      <c r="C46" s="6" t="inlineStr"/>
    </row>
    <row r="47">
      <c r="A47" s="3" t="inlineStr">
        <is>
          <t>보험율_일반</t>
        </is>
      </c>
      <c r="B47" s="22" t="n">
        <v>0.12</v>
      </c>
      <c r="C47" s="6" t="inlineStr"/>
    </row>
    <row r="48">
      <c r="A48" s="3" t="inlineStr">
        <is>
          <t>보험_장애인한도</t>
        </is>
      </c>
      <c r="B48" s="21" t="n">
        <v>1000000</v>
      </c>
      <c r="C48" s="6" t="inlineStr"/>
    </row>
    <row r="49">
      <c r="A49" s="3" t="inlineStr">
        <is>
          <t>보험율_장애인</t>
        </is>
      </c>
      <c r="B49" s="22" t="n">
        <v>0.15</v>
      </c>
      <c r="C49" s="6" t="inlineStr"/>
    </row>
    <row r="50">
      <c r="A50" s="3" t="inlineStr">
        <is>
          <t>의료_최저율</t>
        </is>
      </c>
      <c r="B50" s="22" t="n">
        <v>0.03</v>
      </c>
      <c r="C50" s="6" t="inlineStr">
        <is>
          <t>총급여의 3% 초과분</t>
        </is>
      </c>
    </row>
    <row r="51">
      <c r="A51" s="3" t="inlineStr">
        <is>
          <t>의료율</t>
        </is>
      </c>
      <c r="B51" s="22" t="n">
        <v>0.15</v>
      </c>
      <c r="C51" s="6" t="inlineStr"/>
    </row>
    <row r="52">
      <c r="A52" s="3" t="inlineStr">
        <is>
          <t>의료_일반한도</t>
        </is>
      </c>
      <c r="B52" s="21" t="n">
        <v>7000000</v>
      </c>
      <c r="C52" s="6" t="inlineStr">
        <is>
          <t>본인·65세이상·장애인은 한도 없음</t>
        </is>
      </c>
    </row>
    <row r="53">
      <c r="A53" s="3" t="inlineStr">
        <is>
          <t>교육율</t>
        </is>
      </c>
      <c r="B53" s="22" t="n">
        <v>0.15</v>
      </c>
      <c r="C53" s="6" t="inlineStr"/>
    </row>
    <row r="54">
      <c r="A54" s="3" t="inlineStr">
        <is>
          <t>기부율_1천이하</t>
        </is>
      </c>
      <c r="B54" s="22" t="n">
        <v>0.15</v>
      </c>
      <c r="C54" s="6" t="inlineStr"/>
    </row>
    <row r="55">
      <c r="A55" s="3" t="inlineStr">
        <is>
          <t>기부율_1천초과</t>
        </is>
      </c>
      <c r="B55" s="22" t="n">
        <v>0.3</v>
      </c>
      <c r="C55" s="6" t="inlineStr"/>
    </row>
    <row r="56">
      <c r="A56" s="3" t="inlineStr">
        <is>
          <t>기부_기준</t>
        </is>
      </c>
      <c r="B56" s="21" t="n">
        <v>10000000</v>
      </c>
      <c r="C56" s="6" t="inlineStr"/>
    </row>
    <row r="57">
      <c r="A57" s="3" t="inlineStr">
        <is>
          <t>월세_한도</t>
        </is>
      </c>
      <c r="B57" s="21" t="n">
        <v>10000000</v>
      </c>
      <c r="C57" s="6" t="inlineStr"/>
    </row>
    <row r="58">
      <c r="A58" s="3" t="inlineStr">
        <is>
          <t>월세율_5500이하</t>
        </is>
      </c>
      <c r="B58" s="22" t="n">
        <v>0.17</v>
      </c>
      <c r="C58" s="6" t="inlineStr"/>
    </row>
    <row r="59">
      <c r="A59" s="3" t="inlineStr">
        <is>
          <t>월세율_5500초과</t>
        </is>
      </c>
      <c r="B59" s="22" t="n">
        <v>0.15</v>
      </c>
      <c r="C59" s="6" t="inlineStr"/>
    </row>
    <row r="60">
      <c r="A60" s="3" t="inlineStr">
        <is>
          <t>월세_소득상한</t>
        </is>
      </c>
      <c r="B60" s="21" t="n">
        <v>80000000</v>
      </c>
      <c r="C60" s="6" t="inlineStr">
        <is>
          <t>총급여 8천만원 초과 시 대상 아님</t>
        </is>
      </c>
    </row>
    <row r="61">
      <c r="A61" s="3" t="inlineStr">
        <is>
          <t>자녀_첫째</t>
        </is>
      </c>
      <c r="B61" s="21" t="n">
        <v>250000</v>
      </c>
      <c r="C61" s="6" t="inlineStr"/>
    </row>
    <row r="62">
      <c r="A62" s="3" t="inlineStr">
        <is>
          <t>자녀_둘째</t>
        </is>
      </c>
      <c r="B62" s="21" t="n">
        <v>300000</v>
      </c>
      <c r="C62" s="6" t="inlineStr"/>
    </row>
    <row r="63">
      <c r="A63" s="3" t="inlineStr">
        <is>
          <t>자녀_셋째이상</t>
        </is>
      </c>
      <c r="B63" s="21" t="n">
        <v>400000</v>
      </c>
      <c r="C63" s="6" t="inlineStr">
        <is>
          <t>1인당</t>
        </is>
      </c>
    </row>
    <row r="64">
      <c r="A64" s="3" t="inlineStr">
        <is>
          <t>출산_첫째</t>
        </is>
      </c>
      <c r="B64" s="21" t="n">
        <v>300000</v>
      </c>
      <c r="C64" s="6" t="inlineStr"/>
    </row>
    <row r="65">
      <c r="A65" s="3" t="inlineStr">
        <is>
          <t>출산_둘째</t>
        </is>
      </c>
      <c r="B65" s="21" t="n">
        <v>500000</v>
      </c>
      <c r="C65" s="6" t="inlineStr"/>
    </row>
    <row r="66">
      <c r="A66" s="3" t="inlineStr">
        <is>
          <t>출산_셋째이상</t>
        </is>
      </c>
      <c r="B66" s="21" t="n">
        <v>700000</v>
      </c>
      <c r="C66" s="6" t="inlineStr">
        <is>
          <t>1인당</t>
        </is>
      </c>
    </row>
    <row r="67">
      <c r="A67" s="3" t="inlineStr">
        <is>
          <t>결혼세액공제</t>
        </is>
      </c>
      <c r="B67" s="21" t="n">
        <v>500000</v>
      </c>
      <c r="C67" s="6" t="inlineStr">
        <is>
          <t>2024~2026년 혼인신고, 생애 1회</t>
        </is>
      </c>
    </row>
    <row r="68">
      <c r="A68" s="3" t="inlineStr">
        <is>
          <t>근로세액공제_기준</t>
        </is>
      </c>
      <c r="B68" s="21" t="n">
        <v>1300000</v>
      </c>
      <c r="C68" s="6" t="inlineStr">
        <is>
          <t>산출세액 130만원</t>
        </is>
      </c>
    </row>
    <row r="69">
      <c r="A69" s="3" t="inlineStr">
        <is>
          <t>근로세액공제율_low</t>
        </is>
      </c>
      <c r="B69" s="22" t="n">
        <v>0.55</v>
      </c>
      <c r="C69" s="6" t="inlineStr"/>
    </row>
    <row r="70">
      <c r="A70" s="3" t="inlineStr">
        <is>
          <t>근로세액공제율_high</t>
        </is>
      </c>
      <c r="B70" s="22" t="n">
        <v>0.3</v>
      </c>
      <c r="C70" s="6" t="inlineStr"/>
    </row>
    <row r="71">
      <c r="A71" s="3" t="inlineStr">
        <is>
          <t>근로세액공제_기본</t>
        </is>
      </c>
      <c r="B71" s="21" t="n">
        <v>715000</v>
      </c>
      <c r="C71" s="6" t="inlineStr">
        <is>
          <t>130만원 초과분 기준액</t>
        </is>
      </c>
    </row>
    <row r="72">
      <c r="A72" s="3" t="inlineStr">
        <is>
          <t>중소기업_한도</t>
        </is>
      </c>
      <c r="B72" s="21" t="n">
        <v>2000000</v>
      </c>
      <c r="C72" s="6" t="inlineStr">
        <is>
          <t>연간</t>
        </is>
      </c>
    </row>
    <row r="73">
      <c r="A73" s="3" t="inlineStr">
        <is>
          <t>지방소득세율</t>
        </is>
      </c>
      <c r="B73" s="22" t="n">
        <v>0.1</v>
      </c>
      <c r="C73" s="6" t="inlineStr">
        <is>
          <t>소득세의 10%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2026-09-06T09:30:24Z</dcterms:created>
  <dcterms:modified xmlns:dcterms="http://purl.org/dc/terms/" xmlns:xsi="http://www.w3.org/2001/XMLSchema-instance" xsi:type="dcterms:W3CDTF">2026-09-06T09:30:24Z</dcterms:modified>
</cp:coreProperties>
</file>